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75"/>
  </bookViews>
  <sheets>
    <sheet name="Sheet2" sheetId="1" r:id="rId1"/>
    <sheet name="Sheet3" sheetId="2" r:id="rId2"/>
  </sheets>
  <definedNames>
    <definedName name="_xlnm.Print_Area" localSheetId="0">Sheet2!$A$2:$L$19</definedName>
  </definedNames>
  <calcPr calcId="144525"/>
</workbook>
</file>

<file path=xl/sharedStrings.xml><?xml version="1.0" encoding="utf-8"?>
<sst xmlns="http://schemas.openxmlformats.org/spreadsheetml/2006/main" count="56" uniqueCount="30">
  <si>
    <t>附件1</t>
  </si>
  <si>
    <t>2022年柳州市财政衔接推进乡村振兴补助资金（提前批）分配表</t>
  </si>
  <si>
    <t>政策因素</t>
  </si>
  <si>
    <t>小计（万元）</t>
  </si>
  <si>
    <t>相关人群数量及结构因素</t>
  </si>
  <si>
    <t>相关人群收入因素</t>
  </si>
  <si>
    <t>小计 （万元）</t>
  </si>
  <si>
    <t>总计  （万元）</t>
  </si>
  <si>
    <t xml:space="preserve">扶持螺蛳粉原材料基地建设
</t>
  </si>
  <si>
    <r>
      <rPr>
        <sz val="14"/>
        <rFont val="仿宋_GB2312"/>
        <charset val="134"/>
      </rPr>
      <t>乡村振兴重点帮扶县</t>
    </r>
    <r>
      <rPr>
        <sz val="12"/>
        <rFont val="仿宋_GB2312"/>
        <charset val="134"/>
      </rPr>
      <t>（县庆项目）</t>
    </r>
  </si>
  <si>
    <t>脱贫人口（人）</t>
  </si>
  <si>
    <t>资金额度  （50%）（万元）</t>
  </si>
  <si>
    <t>防贫监测对象（人）</t>
  </si>
  <si>
    <t>资金额度  （10%）（万元）</t>
  </si>
  <si>
    <t>相关人群 收入     （万元）</t>
  </si>
  <si>
    <t>资金额度  （40%）（万元）</t>
  </si>
  <si>
    <t>脱贫人口</t>
  </si>
  <si>
    <t>防贫监测人口</t>
  </si>
  <si>
    <t>三江县</t>
  </si>
  <si>
    <t xml:space="preserve">融水县 </t>
  </si>
  <si>
    <t>融安县</t>
  </si>
  <si>
    <t>柳城县</t>
  </si>
  <si>
    <t>鹿寨县</t>
  </si>
  <si>
    <t>柳江区</t>
  </si>
  <si>
    <t>柳南区</t>
  </si>
  <si>
    <t>柳北区</t>
  </si>
  <si>
    <t>鱼峰区</t>
  </si>
  <si>
    <t>合计</t>
  </si>
  <si>
    <t>说明：1.倾斜支持乡村振兴重点帮扶县（含县庆县）；2.落实市委市政府大力发展螺蛳粉产业部署要求，专项支持其原材料基地建设；3.脱贫人口及防贫监测对象人口数量依据截止2021年12月16日全国防返贫监测信息系统实时数据；4.相关人群收入主要指农村居民人均可支配收入，暂采用2020年底统计部门发布数据(2021年底数据还未发布)。</t>
  </si>
  <si>
    <t>乡村振兴重点帮扶县（县庆项目）</t>
  </si>
</sst>
</file>

<file path=xl/styles.xml><?xml version="1.0" encoding="utf-8"?>
<styleSheet xmlns="http://schemas.openxmlformats.org/spreadsheetml/2006/main">
  <numFmts count="9">
    <numFmt numFmtId="176" formatCode="0.00_);[Red]\(0.00\)"/>
    <numFmt numFmtId="177" formatCode="0.0000_);[Red]\(0.0000\)"/>
    <numFmt numFmtId="178" formatCode="0_ "/>
    <numFmt numFmtId="179" formatCode="0_);[Red]\(0\)"/>
    <numFmt numFmtId="180" formatCode="_-&quot;￥&quot;* #,##0_-;\-&quot;￥&quot;* #,##0_-;_-&quot;￥&quot;* &quot;-&quot;_-;_-@_-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2"/>
      <name val="宋体"/>
      <charset val="134"/>
    </font>
    <font>
      <sz val="12"/>
      <name val="仿宋_GB2312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1"/>
      <name val="仿宋_GB2312"/>
      <charset val="134"/>
    </font>
    <font>
      <b/>
      <sz val="14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0" fillId="0" borderId="0"/>
    <xf numFmtId="0" fontId="1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8" borderId="10" applyNumberFormat="0" applyFont="0" applyAlignment="0" applyProtection="0">
      <alignment vertical="center"/>
    </xf>
    <xf numFmtId="0" fontId="1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180" fontId="0" fillId="0" borderId="0">
      <alignment vertical="top"/>
      <protection locked="0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7" applyNumberFormat="0" applyFill="0" applyAlignment="0" applyProtection="0">
      <alignment vertical="center"/>
    </xf>
    <xf numFmtId="180" fontId="0" fillId="0" borderId="0">
      <alignment vertical="top"/>
      <protection locked="0"/>
    </xf>
    <xf numFmtId="0" fontId="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7" fillId="8" borderId="11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/>
    <xf numFmtId="0" fontId="26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0" borderId="0"/>
    <xf numFmtId="0" fontId="13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/>
    <xf numFmtId="0" fontId="29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/>
    <xf numFmtId="0" fontId="28" fillId="0" borderId="0"/>
    <xf numFmtId="0" fontId="29" fillId="0" borderId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/>
    <xf numFmtId="0" fontId="0" fillId="0" borderId="0" xfId="10" applyFont="1" applyBorder="1" applyAlignment="1">
      <alignment horizontal="left"/>
    </xf>
    <xf numFmtId="0" fontId="2" fillId="0" borderId="0" xfId="10" applyFont="1" applyAlignment="1">
      <alignment horizontal="center"/>
    </xf>
    <xf numFmtId="0" fontId="2" fillId="0" borderId="0" xfId="10" applyFont="1" applyBorder="1" applyAlignment="1">
      <alignment horizontal="center"/>
    </xf>
    <xf numFmtId="180" fontId="3" fillId="0" borderId="1" xfId="88" applyFont="1" applyBorder="1" applyAlignment="1">
      <alignment horizontal="center" vertical="center"/>
    </xf>
    <xf numFmtId="180" fontId="4" fillId="0" borderId="1" xfId="86" applyFont="1" applyBorder="1" applyAlignment="1">
      <alignment horizontal="center" vertical="center" wrapText="1"/>
    </xf>
    <xf numFmtId="180" fontId="4" fillId="0" borderId="1" xfId="88" applyFont="1" applyBorder="1" applyAlignment="1">
      <alignment horizontal="center" vertical="center" wrapText="1"/>
    </xf>
    <xf numFmtId="0" fontId="5" fillId="0" borderId="1" xfId="67" applyFont="1" applyFill="1" applyBorder="1" applyAlignment="1" applyProtection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179" fontId="5" fillId="0" borderId="2" xfId="60" applyNumberFormat="1" applyFont="1" applyFill="1" applyBorder="1" applyAlignment="1" applyProtection="1">
      <alignment horizontal="right" vertical="center"/>
    </xf>
    <xf numFmtId="179" fontId="4" fillId="0" borderId="2" xfId="62" applyNumberFormat="1" applyFont="1" applyBorder="1" applyAlignment="1">
      <alignment horizontal="right" vertical="center"/>
    </xf>
    <xf numFmtId="179" fontId="5" fillId="0" borderId="2" xfId="62" applyNumberFormat="1" applyFont="1" applyBorder="1" applyAlignment="1">
      <alignment horizontal="right" vertical="center"/>
    </xf>
    <xf numFmtId="178" fontId="5" fillId="0" borderId="2" xfId="17" applyNumberFormat="1" applyFont="1" applyBorder="1" applyAlignment="1">
      <alignment horizontal="right" vertical="center"/>
    </xf>
    <xf numFmtId="179" fontId="5" fillId="0" borderId="1" xfId="60" applyNumberFormat="1" applyFont="1" applyFill="1" applyBorder="1" applyAlignment="1" applyProtection="1">
      <alignment horizontal="right" vertical="center"/>
    </xf>
    <xf numFmtId="179" fontId="4" fillId="0" borderId="1" xfId="62" applyNumberFormat="1" applyFont="1" applyBorder="1" applyAlignment="1">
      <alignment horizontal="right" vertical="center"/>
    </xf>
    <xf numFmtId="179" fontId="5" fillId="0" borderId="1" xfId="62" applyNumberFormat="1" applyFont="1" applyBorder="1" applyAlignment="1">
      <alignment horizontal="right" vertical="center"/>
    </xf>
    <xf numFmtId="178" fontId="5" fillId="0" borderId="1" xfId="17" applyNumberFormat="1" applyFont="1" applyBorder="1" applyAlignment="1">
      <alignment horizontal="right" vertical="center"/>
    </xf>
    <xf numFmtId="179" fontId="4" fillId="0" borderId="1" xfId="60" applyNumberFormat="1" applyFont="1" applyFill="1" applyBorder="1" applyAlignment="1" applyProtection="1">
      <alignment horizontal="right" vertical="center"/>
    </xf>
    <xf numFmtId="0" fontId="6" fillId="0" borderId="3" xfId="10" applyFont="1" applyBorder="1" applyAlignment="1">
      <alignment horizontal="left" vertical="center" wrapText="1"/>
    </xf>
    <xf numFmtId="0" fontId="6" fillId="0" borderId="0" xfId="10" applyFont="1" applyBorder="1" applyAlignment="1">
      <alignment horizontal="left" vertical="center" wrapText="1"/>
    </xf>
    <xf numFmtId="179" fontId="0" fillId="0" borderId="0" xfId="0" applyNumberFormat="1">
      <alignment vertical="center"/>
    </xf>
    <xf numFmtId="0" fontId="4" fillId="0" borderId="1" xfId="5" applyFont="1" applyBorder="1" applyAlignment="1">
      <alignment horizontal="center" vertical="center" wrapText="1"/>
    </xf>
    <xf numFmtId="0" fontId="7" fillId="0" borderId="1" xfId="62" applyFont="1" applyBorder="1" applyAlignment="1">
      <alignment horizontal="center" vertical="center" wrapText="1"/>
    </xf>
    <xf numFmtId="177" fontId="5" fillId="0" borderId="2" xfId="62" applyNumberFormat="1" applyFont="1" applyFill="1" applyBorder="1" applyAlignment="1">
      <alignment horizontal="right" vertical="center"/>
    </xf>
    <xf numFmtId="179" fontId="4" fillId="0" borderId="2" xfId="62" applyNumberFormat="1" applyFont="1" applyFill="1" applyBorder="1" applyAlignment="1">
      <alignment horizontal="right" vertical="center"/>
    </xf>
    <xf numFmtId="179" fontId="4" fillId="0" borderId="2" xfId="10" applyNumberFormat="1" applyFont="1" applyBorder="1" applyAlignment="1">
      <alignment horizontal="right"/>
    </xf>
    <xf numFmtId="177" fontId="5" fillId="0" borderId="1" xfId="62" applyNumberFormat="1" applyFont="1" applyFill="1" applyBorder="1" applyAlignment="1">
      <alignment horizontal="right" vertical="center"/>
    </xf>
    <xf numFmtId="179" fontId="4" fillId="0" borderId="1" xfId="62" applyNumberFormat="1" applyFont="1" applyFill="1" applyBorder="1" applyAlignment="1">
      <alignment horizontal="right" vertical="center"/>
    </xf>
    <xf numFmtId="179" fontId="4" fillId="0" borderId="1" xfId="10" applyNumberFormat="1" applyFont="1" applyBorder="1" applyAlignment="1">
      <alignment horizontal="right"/>
    </xf>
    <xf numFmtId="176" fontId="0" fillId="0" borderId="0" xfId="0" applyNumberFormat="1">
      <alignment vertical="center"/>
    </xf>
  </cellXfs>
  <cellStyles count="9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15 2" xfId="10"/>
    <cellStyle name="60% - 强调文字颜色 3" xfId="11" builtinId="40"/>
    <cellStyle name="超链接" xfId="12" builtinId="8"/>
    <cellStyle name="百分比" xfId="13" builtinId="5"/>
    <cellStyle name="常规 13 3" xfId="14"/>
    <cellStyle name="已访问的超链接" xfId="15" builtinId="9"/>
    <cellStyle name="注释" xfId="16" builtinId="10"/>
    <cellStyle name="常规 6" xfId="17"/>
    <cellStyle name="标题 4" xfId="18" builtinId="19"/>
    <cellStyle name="货币[0] 3" xfId="19"/>
    <cellStyle name="60% - 强调文字颜色 2" xfId="20" builtinId="36"/>
    <cellStyle name="警告文本" xfId="21" builtinId="11"/>
    <cellStyle name="标题" xfId="22" builtinId="15"/>
    <cellStyle name="常规 5 2" xfId="23"/>
    <cellStyle name="常规 12" xfId="24"/>
    <cellStyle name="解释性文本" xfId="25" builtinId="53"/>
    <cellStyle name="标题 1" xfId="26" builtinId="16"/>
    <cellStyle name="标题 2" xfId="27" builtinId="17"/>
    <cellStyle name="常规 5 2 2" xfId="28"/>
    <cellStyle name="标题 3" xfId="29" builtinId="18"/>
    <cellStyle name="货币[0] 2" xfId="30"/>
    <cellStyle name="常规 5 2 3" xfId="31"/>
    <cellStyle name="60% - 强调文字颜色 1" xfId="32" builtinId="32"/>
    <cellStyle name="60% - 强调文字颜色 4" xfId="33" builtinId="44"/>
    <cellStyle name="输出" xfId="34" builtinId="21"/>
    <cellStyle name="计算" xfId="35" builtinId="22"/>
    <cellStyle name="检查单元格" xfId="36" builtinId="23"/>
    <cellStyle name="链接单元格" xfId="37" builtinId="24"/>
    <cellStyle name="常规 6 2 3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常规 16" xfId="43"/>
    <cellStyle name="适中" xfId="44" builtinId="28"/>
    <cellStyle name="20% - 强调文字颜色 5" xfId="45" builtinId="46"/>
    <cellStyle name="常规 8 2" xfId="46"/>
    <cellStyle name="强调文字颜色 1" xfId="47" builtinId="29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常规 10" xfId="60"/>
    <cellStyle name="40% - 强调文字颜色 6" xfId="61" builtinId="51"/>
    <cellStyle name="常规 10 2" xfId="62"/>
    <cellStyle name="60% - 强调文字颜色 6" xfId="63" builtinId="52"/>
    <cellStyle name="常规 14" xfId="64"/>
    <cellStyle name="常规 10 2 2" xfId="65"/>
    <cellStyle name="常规 11" xfId="66"/>
    <cellStyle name="常规 13" xfId="67"/>
    <cellStyle name="常规 11 2" xfId="68"/>
    <cellStyle name="常规 12 2" xfId="69"/>
    <cellStyle name="常规 13 3 2" xfId="70"/>
    <cellStyle name="常规 14 2" xfId="71"/>
    <cellStyle name="常规 15" xfId="72"/>
    <cellStyle name="常规 2" xfId="73"/>
    <cellStyle name="常规 3" xfId="74"/>
    <cellStyle name="常规 4" xfId="75"/>
    <cellStyle name="常规 5" xfId="76"/>
    <cellStyle name="常规 5 2 2 2" xfId="77"/>
    <cellStyle name="常规 5 3" xfId="78"/>
    <cellStyle name="常规 6 2" xfId="79"/>
    <cellStyle name="常规 6 2 2" xfId="80"/>
    <cellStyle name="常规 6 2 2 2" xfId="81"/>
    <cellStyle name="常规 6 3" xfId="82"/>
    <cellStyle name="常规 7" xfId="83"/>
    <cellStyle name="常规 8" xfId="84"/>
    <cellStyle name="常规 9" xfId="85"/>
    <cellStyle name="货币[0] 2 2" xfId="86"/>
    <cellStyle name="货币[0] 2 2 2" xfId="87"/>
    <cellStyle name="货币[0] 3 2" xfId="88"/>
    <cellStyle name="货币[0] 3 3" xfId="89"/>
    <cellStyle name="货币[0] 3 3 2" xfId="9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29"/>
  <sheetViews>
    <sheetView tabSelected="1" zoomScale="87" zoomScaleNormal="87" topLeftCell="A4" workbookViewId="0">
      <selection activeCell="O23" sqref="O23"/>
    </sheetView>
  </sheetViews>
  <sheetFormatPr defaultColWidth="9" defaultRowHeight="14.25"/>
  <cols>
    <col min="1" max="1" width="9.48333333333333" customWidth="1"/>
    <col min="2" max="2" width="11.775" customWidth="1"/>
    <col min="3" max="3" width="13.7833333333333" customWidth="1"/>
    <col min="4" max="4" width="10.7666666666667" customWidth="1"/>
    <col min="5" max="5" width="10.4833333333333" customWidth="1"/>
    <col min="6" max="6" width="11.0583333333333" customWidth="1"/>
    <col min="7" max="7" width="10.6333333333333" customWidth="1"/>
    <col min="8" max="8" width="11.6416666666667" customWidth="1"/>
    <col min="9" max="9" width="11.0583333333333" customWidth="1"/>
    <col min="10" max="10" width="10.9166666666667" customWidth="1"/>
    <col min="11" max="11" width="11.0666666666667" customWidth="1"/>
    <col min="12" max="12" width="11.4833333333333" customWidth="1"/>
    <col min="13" max="14" width="12.625" hidden="1" customWidth="1"/>
  </cols>
  <sheetData>
    <row r="2" ht="16" customHeight="1" spans="1:1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customFormat="1" ht="35" customHeight="1" spans="1:1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customFormat="1" ht="12" customHeight="1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="1" customFormat="1" ht="34.9" customHeight="1" spans="1:12">
      <c r="A5" s="5"/>
      <c r="B5" s="6" t="s">
        <v>2</v>
      </c>
      <c r="C5" s="6"/>
      <c r="D5" s="6" t="s">
        <v>3</v>
      </c>
      <c r="E5" s="7" t="s">
        <v>4</v>
      </c>
      <c r="F5" s="7"/>
      <c r="G5" s="7"/>
      <c r="H5" s="7"/>
      <c r="I5" s="23" t="s">
        <v>5</v>
      </c>
      <c r="J5" s="23"/>
      <c r="K5" s="23" t="s">
        <v>6</v>
      </c>
      <c r="L5" s="24" t="s">
        <v>7</v>
      </c>
    </row>
    <row r="6" s="1" customFormat="1" ht="30" customHeight="1" spans="1:14">
      <c r="A6" s="5"/>
      <c r="B6" s="8" t="s">
        <v>8</v>
      </c>
      <c r="C6" s="9" t="s">
        <v>9</v>
      </c>
      <c r="D6" s="6"/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15</v>
      </c>
      <c r="K6" s="23"/>
      <c r="L6" s="24"/>
      <c r="M6" s="1" t="s">
        <v>16</v>
      </c>
      <c r="N6" s="1" t="s">
        <v>17</v>
      </c>
    </row>
    <row r="7" s="1" customFormat="1" ht="44" customHeight="1" spans="1:12">
      <c r="A7" s="5"/>
      <c r="B7" s="8"/>
      <c r="C7" s="9"/>
      <c r="D7" s="6"/>
      <c r="E7" s="9"/>
      <c r="F7" s="9"/>
      <c r="G7" s="9"/>
      <c r="H7" s="9"/>
      <c r="I7" s="9"/>
      <c r="J7" s="9"/>
      <c r="K7" s="23"/>
      <c r="L7" s="24"/>
    </row>
    <row r="8" s="1" customFormat="1" ht="23" customHeight="1" spans="1:14">
      <c r="A8" s="10" t="s">
        <v>18</v>
      </c>
      <c r="B8" s="11">
        <v>200</v>
      </c>
      <c r="C8" s="11">
        <v>2000</v>
      </c>
      <c r="D8" s="12">
        <f>B8+C8</f>
        <v>2200</v>
      </c>
      <c r="E8" s="13">
        <v>124557</v>
      </c>
      <c r="F8" s="12">
        <v>2847</v>
      </c>
      <c r="G8" s="14">
        <v>6521</v>
      </c>
      <c r="H8" s="12">
        <v>624</v>
      </c>
      <c r="I8" s="25">
        <v>1.4698</v>
      </c>
      <c r="J8" s="26">
        <v>1056</v>
      </c>
      <c r="K8" s="12">
        <f>J8+H8+F8</f>
        <v>4527</v>
      </c>
      <c r="L8" s="27">
        <f>K8+D8</f>
        <v>6727</v>
      </c>
      <c r="M8" s="1">
        <f>M17*E8</f>
        <v>2847.06669296638</v>
      </c>
      <c r="N8" s="1">
        <f>N17*G8</f>
        <v>624.125248991886</v>
      </c>
    </row>
    <row r="9" s="1" customFormat="1" ht="23" customHeight="1" spans="1:14">
      <c r="A9" s="9" t="s">
        <v>19</v>
      </c>
      <c r="B9" s="15">
        <v>800</v>
      </c>
      <c r="C9" s="15">
        <v>2000</v>
      </c>
      <c r="D9" s="16">
        <f t="shared" ref="D9:D16" si="0">B9+C9</f>
        <v>2800</v>
      </c>
      <c r="E9" s="17">
        <v>156901</v>
      </c>
      <c r="F9" s="16">
        <v>3586</v>
      </c>
      <c r="G9" s="18">
        <v>5959</v>
      </c>
      <c r="H9" s="16">
        <v>570</v>
      </c>
      <c r="I9" s="28">
        <v>1.5077</v>
      </c>
      <c r="J9" s="29">
        <v>1030</v>
      </c>
      <c r="K9" s="16">
        <f t="shared" ref="K9:K17" si="1">J9+H9+F9</f>
        <v>5186</v>
      </c>
      <c r="L9" s="30">
        <f t="shared" ref="L9:L16" si="2">K9+D9</f>
        <v>7986</v>
      </c>
      <c r="M9" s="1">
        <f>M17*E9</f>
        <v>3586.37098832757</v>
      </c>
      <c r="N9" s="1">
        <f>N17*G9</f>
        <v>570.336199776515</v>
      </c>
    </row>
    <row r="10" s="1" customFormat="1" ht="23" customHeight="1" spans="1:14">
      <c r="A10" s="9" t="s">
        <v>20</v>
      </c>
      <c r="B10" s="15">
        <v>200</v>
      </c>
      <c r="C10" s="15">
        <v>300</v>
      </c>
      <c r="D10" s="16">
        <f t="shared" si="0"/>
        <v>500</v>
      </c>
      <c r="E10" s="17">
        <v>71932</v>
      </c>
      <c r="F10" s="16">
        <v>1644</v>
      </c>
      <c r="G10" s="18">
        <v>3319</v>
      </c>
      <c r="H10" s="16">
        <v>318</v>
      </c>
      <c r="I10" s="28">
        <v>1.5337</v>
      </c>
      <c r="J10" s="29">
        <v>1012</v>
      </c>
      <c r="K10" s="16">
        <f t="shared" si="1"/>
        <v>2974</v>
      </c>
      <c r="L10" s="30">
        <f t="shared" si="2"/>
        <v>3474</v>
      </c>
      <c r="M10" s="1">
        <f>M17*E10</f>
        <v>1644.18861532035</v>
      </c>
      <c r="N10" s="1">
        <f>N17*G10</f>
        <v>317.661662537045</v>
      </c>
    </row>
    <row r="11" s="1" customFormat="1" ht="23" customHeight="1" spans="1:14">
      <c r="A11" s="9" t="s">
        <v>21</v>
      </c>
      <c r="B11" s="15">
        <v>800</v>
      </c>
      <c r="C11" s="15"/>
      <c r="D11" s="16">
        <f t="shared" si="0"/>
        <v>800</v>
      </c>
      <c r="E11" s="17">
        <v>26478</v>
      </c>
      <c r="F11" s="16">
        <v>605</v>
      </c>
      <c r="G11" s="18">
        <v>1736</v>
      </c>
      <c r="H11" s="16">
        <v>166</v>
      </c>
      <c r="I11" s="28">
        <v>1.6625</v>
      </c>
      <c r="J11" s="29">
        <v>934</v>
      </c>
      <c r="K11" s="16">
        <f t="shared" si="1"/>
        <v>1705</v>
      </c>
      <c r="L11" s="30">
        <f t="shared" si="2"/>
        <v>2505</v>
      </c>
      <c r="M11" s="1">
        <f>M17*E11</f>
        <v>605.221961803541</v>
      </c>
      <c r="N11" s="1">
        <f>N17*G11</f>
        <v>166.152650245348</v>
      </c>
    </row>
    <row r="12" s="1" customFormat="1" ht="23" customHeight="1" spans="1:14">
      <c r="A12" s="9" t="s">
        <v>22</v>
      </c>
      <c r="B12" s="15">
        <v>800</v>
      </c>
      <c r="C12" s="15"/>
      <c r="D12" s="16">
        <f t="shared" si="0"/>
        <v>800</v>
      </c>
      <c r="E12" s="17">
        <v>25078</v>
      </c>
      <c r="F12" s="16">
        <v>573</v>
      </c>
      <c r="G12" s="18">
        <v>2250</v>
      </c>
      <c r="H12" s="16">
        <v>215</v>
      </c>
      <c r="I12" s="28">
        <v>1.6766</v>
      </c>
      <c r="J12" s="29">
        <v>926</v>
      </c>
      <c r="K12" s="16">
        <f t="shared" si="1"/>
        <v>1714</v>
      </c>
      <c r="L12" s="30">
        <f t="shared" si="2"/>
        <v>2514</v>
      </c>
      <c r="M12" s="1">
        <f>M17*E12</f>
        <v>573.22140486854</v>
      </c>
      <c r="N12" s="1">
        <f>N17*G12</f>
        <v>215.347616965457</v>
      </c>
    </row>
    <row r="13" s="1" customFormat="1" ht="23" customHeight="1" spans="1:14">
      <c r="A13" s="9" t="s">
        <v>23</v>
      </c>
      <c r="B13" s="15">
        <v>800</v>
      </c>
      <c r="C13" s="15"/>
      <c r="D13" s="16">
        <f t="shared" si="0"/>
        <v>800</v>
      </c>
      <c r="E13" s="17">
        <v>17573</v>
      </c>
      <c r="F13" s="16">
        <v>402</v>
      </c>
      <c r="G13" s="18">
        <v>434</v>
      </c>
      <c r="H13" s="16">
        <v>42</v>
      </c>
      <c r="I13" s="28">
        <v>1.6267</v>
      </c>
      <c r="J13" s="29">
        <v>955</v>
      </c>
      <c r="K13" s="16">
        <f t="shared" si="1"/>
        <v>1399</v>
      </c>
      <c r="L13" s="30">
        <f t="shared" si="2"/>
        <v>2199</v>
      </c>
      <c r="M13" s="1">
        <f>M17*E13</f>
        <v>401.675562156267</v>
      </c>
      <c r="N13" s="1">
        <f>N17*G13</f>
        <v>41.538162561337</v>
      </c>
    </row>
    <row r="14" s="1" customFormat="1" ht="23" customHeight="1" spans="1:14">
      <c r="A14" s="9" t="s">
        <v>24</v>
      </c>
      <c r="B14" s="15">
        <v>800</v>
      </c>
      <c r="C14" s="15"/>
      <c r="D14" s="16">
        <f t="shared" si="0"/>
        <v>800</v>
      </c>
      <c r="E14" s="17">
        <v>3306</v>
      </c>
      <c r="F14" s="16">
        <v>76</v>
      </c>
      <c r="G14" s="18">
        <v>265</v>
      </c>
      <c r="H14" s="16">
        <v>25</v>
      </c>
      <c r="I14" s="28">
        <v>2.491</v>
      </c>
      <c r="J14" s="29">
        <v>623</v>
      </c>
      <c r="K14" s="16">
        <f t="shared" si="1"/>
        <v>724</v>
      </c>
      <c r="L14" s="30">
        <f t="shared" si="2"/>
        <v>1524</v>
      </c>
      <c r="M14" s="1">
        <f>M17*E14</f>
        <v>75.5670294479382</v>
      </c>
      <c r="N14" s="1">
        <f>N17*G14</f>
        <v>25.3631637759316</v>
      </c>
    </row>
    <row r="15" s="1" customFormat="1" ht="23" customHeight="1" spans="1:14">
      <c r="A15" s="9" t="s">
        <v>25</v>
      </c>
      <c r="B15" s="15">
        <v>800</v>
      </c>
      <c r="C15" s="15"/>
      <c r="D15" s="16">
        <f t="shared" si="0"/>
        <v>800</v>
      </c>
      <c r="E15" s="17">
        <v>1786</v>
      </c>
      <c r="F15" s="16">
        <v>41</v>
      </c>
      <c r="G15" s="18">
        <v>50</v>
      </c>
      <c r="H15" s="16">
        <v>5</v>
      </c>
      <c r="I15" s="28">
        <v>2.0047</v>
      </c>
      <c r="J15" s="29">
        <v>775</v>
      </c>
      <c r="K15" s="16">
        <f t="shared" si="1"/>
        <v>821</v>
      </c>
      <c r="L15" s="30">
        <f t="shared" si="2"/>
        <v>1621</v>
      </c>
      <c r="M15" s="1">
        <f>M17*E15</f>
        <v>40.8235676327942</v>
      </c>
      <c r="N15" s="1">
        <f>N17*G15</f>
        <v>4.78550259923238</v>
      </c>
    </row>
    <row r="16" s="1" customFormat="1" ht="23" customHeight="1" spans="1:14">
      <c r="A16" s="9" t="s">
        <v>26</v>
      </c>
      <c r="B16" s="15">
        <v>800</v>
      </c>
      <c r="C16" s="15"/>
      <c r="D16" s="16">
        <f t="shared" si="0"/>
        <v>800</v>
      </c>
      <c r="E16" s="17">
        <v>3319</v>
      </c>
      <c r="F16" s="16">
        <v>76</v>
      </c>
      <c r="G16" s="18">
        <v>49</v>
      </c>
      <c r="H16" s="16">
        <v>5</v>
      </c>
      <c r="I16" s="28">
        <v>2.7286</v>
      </c>
      <c r="J16" s="29">
        <v>569</v>
      </c>
      <c r="K16" s="16">
        <f t="shared" si="1"/>
        <v>650</v>
      </c>
      <c r="L16" s="30">
        <f t="shared" si="2"/>
        <v>1450</v>
      </c>
      <c r="M16" s="1">
        <f>M17*E16</f>
        <v>75.8641774766203</v>
      </c>
      <c r="N16" s="1">
        <f>N17*G16</f>
        <v>4.68979254724773</v>
      </c>
    </row>
    <row r="17" s="1" customFormat="1" ht="23" customHeight="1" spans="1:14">
      <c r="A17" s="9" t="s">
        <v>27</v>
      </c>
      <c r="B17" s="19">
        <f t="shared" ref="B17:G17" si="3">SUM(B8:B16)</f>
        <v>6000</v>
      </c>
      <c r="C17" s="19">
        <f t="shared" si="3"/>
        <v>4300</v>
      </c>
      <c r="D17" s="16">
        <f t="shared" si="3"/>
        <v>10300</v>
      </c>
      <c r="E17" s="17">
        <f t="shared" si="3"/>
        <v>430930</v>
      </c>
      <c r="F17" s="16">
        <f t="shared" si="3"/>
        <v>9850</v>
      </c>
      <c r="G17" s="17">
        <f t="shared" si="3"/>
        <v>20583</v>
      </c>
      <c r="H17" s="16">
        <f>K17*0.1</f>
        <v>1970</v>
      </c>
      <c r="I17" s="28">
        <v>16.7013</v>
      </c>
      <c r="J17" s="29">
        <f>K17*0.4</f>
        <v>7880</v>
      </c>
      <c r="K17" s="16">
        <f>L17-D17</f>
        <v>19700</v>
      </c>
      <c r="L17" s="16">
        <v>30000</v>
      </c>
      <c r="M17" s="1">
        <f>K17*0.5/E17</f>
        <v>0.0228575406678579</v>
      </c>
      <c r="N17" s="1">
        <f>K17*0.1/G17</f>
        <v>0.0957100519846475</v>
      </c>
    </row>
    <row r="18" s="1" customFormat="1" customHeight="1" spans="1:12">
      <c r="A18" s="20" t="s">
        <v>28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="1" customFormat="1" ht="41.25" customHeight="1" spans="1:1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4:11">
      <c r="D20" s="22"/>
      <c r="I20" s="31"/>
      <c r="K20" s="31"/>
    </row>
    <row r="21" spans="4:11">
      <c r="D21" s="22"/>
      <c r="I21" s="31"/>
      <c r="K21" s="31"/>
    </row>
    <row r="22" spans="4:11">
      <c r="D22" s="22"/>
      <c r="I22" s="31"/>
      <c r="K22" s="31"/>
    </row>
    <row r="23" spans="4:11">
      <c r="D23" s="22"/>
      <c r="I23" s="31"/>
      <c r="K23" s="31"/>
    </row>
    <row r="24" spans="4:11">
      <c r="D24" s="22"/>
      <c r="I24" s="31"/>
      <c r="K24" s="31"/>
    </row>
    <row r="25" spans="4:11">
      <c r="D25" s="22"/>
      <c r="I25" s="31"/>
      <c r="K25" s="31"/>
    </row>
    <row r="26" spans="4:11">
      <c r="D26" s="22"/>
      <c r="I26" s="31"/>
      <c r="K26" s="31"/>
    </row>
    <row r="27" spans="4:11">
      <c r="D27" s="22"/>
      <c r="I27" s="31"/>
      <c r="K27" s="31"/>
    </row>
    <row r="28" spans="4:11">
      <c r="D28" s="22"/>
      <c r="I28" s="31"/>
      <c r="K28" s="31"/>
    </row>
    <row r="29" spans="4:4">
      <c r="D29" s="22"/>
    </row>
  </sheetData>
  <mergeCells count="18">
    <mergeCell ref="A2:L2"/>
    <mergeCell ref="A3:L3"/>
    <mergeCell ref="B5:C5"/>
    <mergeCell ref="E5:H5"/>
    <mergeCell ref="I5:J5"/>
    <mergeCell ref="A5:A7"/>
    <mergeCell ref="B6:B7"/>
    <mergeCell ref="C6:C7"/>
    <mergeCell ref="D5:D7"/>
    <mergeCell ref="E6:E7"/>
    <mergeCell ref="F6:F7"/>
    <mergeCell ref="G6:G7"/>
    <mergeCell ref="H6:H7"/>
    <mergeCell ref="I6:I7"/>
    <mergeCell ref="J6:J7"/>
    <mergeCell ref="K5:K7"/>
    <mergeCell ref="L5:L7"/>
    <mergeCell ref="A18:L19"/>
  </mergeCells>
  <pageMargins left="0.590277777777778" right="0" top="0.826388888888889" bottom="0.984027777777778" header="0.511805555555556" footer="0.511805555555556"/>
  <pageSetup paperSize="8" scale="95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J7" sqref="J7:J15"/>
    </sheetView>
  </sheetViews>
  <sheetFormatPr defaultColWidth="9" defaultRowHeight="14.25"/>
  <cols>
    <col min="6" max="6" width="13.25" customWidth="1"/>
    <col min="8" max="8" width="12.625"/>
    <col min="11" max="11" width="13" customWidth="1"/>
    <col min="12" max="12" width="10.375" customWidth="1"/>
  </cols>
  <sheetData>
    <row r="1" spans="1:1">
      <c r="A1" t="s">
        <v>0</v>
      </c>
    </row>
    <row r="2" spans="1:1">
      <c r="A2" t="s">
        <v>1</v>
      </c>
    </row>
    <row r="4" spans="2:12">
      <c r="B4" t="s">
        <v>2</v>
      </c>
      <c r="D4" t="s">
        <v>3</v>
      </c>
      <c r="E4" t="s">
        <v>4</v>
      </c>
      <c r="I4" t="s">
        <v>5</v>
      </c>
      <c r="K4" t="s">
        <v>6</v>
      </c>
      <c r="L4" t="s">
        <v>7</v>
      </c>
    </row>
    <row r="5" spans="2:10">
      <c r="B5" t="s">
        <v>8</v>
      </c>
      <c r="C5" t="s">
        <v>29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15</v>
      </c>
    </row>
    <row r="7" spans="1:12">
      <c r="A7" t="s">
        <v>18</v>
      </c>
      <c r="B7">
        <v>200</v>
      </c>
      <c r="C7">
        <v>2000</v>
      </c>
      <c r="D7">
        <v>2200</v>
      </c>
      <c r="E7">
        <v>124557</v>
      </c>
      <c r="F7">
        <v>2847</v>
      </c>
      <c r="G7">
        <v>6521</v>
      </c>
      <c r="H7">
        <v>624</v>
      </c>
      <c r="I7">
        <v>1.4698</v>
      </c>
      <c r="J7">
        <v>1056</v>
      </c>
      <c r="K7">
        <f>F7+H7+J7</f>
        <v>4527</v>
      </c>
      <c r="L7">
        <f>K7+D7</f>
        <v>6727</v>
      </c>
    </row>
    <row r="8" spans="1:12">
      <c r="A8" t="s">
        <v>19</v>
      </c>
      <c r="B8">
        <v>800</v>
      </c>
      <c r="C8">
        <v>2000</v>
      </c>
      <c r="D8">
        <v>2800</v>
      </c>
      <c r="E8">
        <v>156901</v>
      </c>
      <c r="F8">
        <v>3586</v>
      </c>
      <c r="G8">
        <v>5959</v>
      </c>
      <c r="H8">
        <v>570</v>
      </c>
      <c r="I8">
        <v>1.5077</v>
      </c>
      <c r="J8">
        <v>1030</v>
      </c>
      <c r="K8">
        <f t="shared" ref="K8:K15" si="0">F8+H8+J8</f>
        <v>5186</v>
      </c>
      <c r="L8">
        <f t="shared" ref="L8:L15" si="1">K8+D8</f>
        <v>7986</v>
      </c>
    </row>
    <row r="9" spans="1:12">
      <c r="A9" t="s">
        <v>20</v>
      </c>
      <c r="B9">
        <v>200</v>
      </c>
      <c r="C9">
        <v>300</v>
      </c>
      <c r="D9">
        <v>500</v>
      </c>
      <c r="E9">
        <v>71932</v>
      </c>
      <c r="F9">
        <v>1644</v>
      </c>
      <c r="G9">
        <v>3319</v>
      </c>
      <c r="H9">
        <v>318</v>
      </c>
      <c r="I9">
        <v>1.5337</v>
      </c>
      <c r="J9">
        <v>1012</v>
      </c>
      <c r="K9">
        <f t="shared" si="0"/>
        <v>2974</v>
      </c>
      <c r="L9">
        <f t="shared" si="1"/>
        <v>3474</v>
      </c>
    </row>
    <row r="10" spans="1:12">
      <c r="A10" t="s">
        <v>21</v>
      </c>
      <c r="B10">
        <v>800</v>
      </c>
      <c r="D10">
        <v>800</v>
      </c>
      <c r="E10">
        <v>26478</v>
      </c>
      <c r="F10">
        <v>605</v>
      </c>
      <c r="G10">
        <v>1736</v>
      </c>
      <c r="H10">
        <v>166</v>
      </c>
      <c r="I10">
        <v>1.6625</v>
      </c>
      <c r="J10">
        <v>934</v>
      </c>
      <c r="K10">
        <f t="shared" si="0"/>
        <v>1705</v>
      </c>
      <c r="L10">
        <f t="shared" si="1"/>
        <v>2505</v>
      </c>
    </row>
    <row r="11" spans="1:12">
      <c r="A11" t="s">
        <v>22</v>
      </c>
      <c r="B11">
        <v>800</v>
      </c>
      <c r="D11">
        <v>800</v>
      </c>
      <c r="E11">
        <v>25078</v>
      </c>
      <c r="F11">
        <v>573</v>
      </c>
      <c r="G11">
        <v>2250</v>
      </c>
      <c r="H11">
        <v>215</v>
      </c>
      <c r="I11">
        <v>1.6766</v>
      </c>
      <c r="J11">
        <v>926</v>
      </c>
      <c r="K11">
        <f t="shared" si="0"/>
        <v>1714</v>
      </c>
      <c r="L11">
        <f t="shared" si="1"/>
        <v>2514</v>
      </c>
    </row>
    <row r="12" spans="1:12">
      <c r="A12" t="s">
        <v>23</v>
      </c>
      <c r="B12">
        <v>800</v>
      </c>
      <c r="D12">
        <v>800</v>
      </c>
      <c r="E12">
        <v>17573</v>
      </c>
      <c r="F12">
        <v>402</v>
      </c>
      <c r="G12">
        <v>434</v>
      </c>
      <c r="H12">
        <v>42</v>
      </c>
      <c r="I12">
        <v>1.6267</v>
      </c>
      <c r="J12">
        <v>955</v>
      </c>
      <c r="K12">
        <f t="shared" si="0"/>
        <v>1399</v>
      </c>
      <c r="L12">
        <f t="shared" si="1"/>
        <v>2199</v>
      </c>
    </row>
    <row r="13" spans="1:12">
      <c r="A13" t="s">
        <v>24</v>
      </c>
      <c r="B13">
        <v>800</v>
      </c>
      <c r="D13">
        <v>800</v>
      </c>
      <c r="E13">
        <v>3306</v>
      </c>
      <c r="F13">
        <v>76</v>
      </c>
      <c r="G13">
        <v>265</v>
      </c>
      <c r="H13">
        <v>25</v>
      </c>
      <c r="I13">
        <v>2.491</v>
      </c>
      <c r="J13">
        <v>623</v>
      </c>
      <c r="K13">
        <f t="shared" si="0"/>
        <v>724</v>
      </c>
      <c r="L13">
        <f t="shared" si="1"/>
        <v>1524</v>
      </c>
    </row>
    <row r="14" spans="1:12">
      <c r="A14" t="s">
        <v>25</v>
      </c>
      <c r="B14">
        <v>800</v>
      </c>
      <c r="D14">
        <v>800</v>
      </c>
      <c r="E14">
        <v>1786</v>
      </c>
      <c r="F14">
        <v>41</v>
      </c>
      <c r="G14">
        <v>50</v>
      </c>
      <c r="H14">
        <v>5</v>
      </c>
      <c r="I14">
        <v>2.0047</v>
      </c>
      <c r="J14">
        <v>775</v>
      </c>
      <c r="K14">
        <f t="shared" si="0"/>
        <v>821</v>
      </c>
      <c r="L14">
        <f t="shared" si="1"/>
        <v>1621</v>
      </c>
    </row>
    <row r="15" spans="1:12">
      <c r="A15" t="s">
        <v>26</v>
      </c>
      <c r="B15">
        <v>800</v>
      </c>
      <c r="D15">
        <v>800</v>
      </c>
      <c r="E15">
        <v>3319</v>
      </c>
      <c r="F15">
        <v>76</v>
      </c>
      <c r="G15">
        <v>49</v>
      </c>
      <c r="H15">
        <v>5</v>
      </c>
      <c r="I15">
        <v>2.7286</v>
      </c>
      <c r="J15">
        <v>569</v>
      </c>
      <c r="K15">
        <f t="shared" si="0"/>
        <v>650</v>
      </c>
      <c r="L15">
        <f t="shared" si="1"/>
        <v>1450</v>
      </c>
    </row>
    <row r="16" spans="1:12">
      <c r="A16" t="s">
        <v>27</v>
      </c>
      <c r="B16">
        <v>6000</v>
      </c>
      <c r="C16">
        <v>4300</v>
      </c>
      <c r="D16">
        <v>10300</v>
      </c>
      <c r="E16">
        <v>430930</v>
      </c>
      <c r="F16">
        <v>9850</v>
      </c>
      <c r="G16">
        <v>20583</v>
      </c>
      <c r="H16">
        <v>1970</v>
      </c>
      <c r="I16">
        <v>16.7013</v>
      </c>
      <c r="J16">
        <v>7880</v>
      </c>
      <c r="K16">
        <v>19700</v>
      </c>
      <c r="L16">
        <v>30000</v>
      </c>
    </row>
    <row r="17" spans="1:1">
      <c r="A17" t="s">
        <v>28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TAS-AN00</dc:creator>
  <cp:lastModifiedBy>Administrator</cp:lastModifiedBy>
  <dcterms:created xsi:type="dcterms:W3CDTF">1996-12-16T17:32:00Z</dcterms:created>
  <cp:lastPrinted>2021-06-25T02:44:00Z</cp:lastPrinted>
  <dcterms:modified xsi:type="dcterms:W3CDTF">2021-12-25T07:15:09Z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CB677A135EC241C29C618FADE49A6664</vt:lpwstr>
  </property>
  <property fmtid="{D5CDD505-2E9C-101B-9397-08002B2CF9AE}" pid="3" name="KSOProductBuildVer">
    <vt:lpwstr>2052-10.8.2.6837</vt:lpwstr>
  </property>
</Properties>
</file>